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80" windowHeight="100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'Arkusz1'!$A$1:$S$42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<sst xmlns="http://schemas.openxmlformats.org/spreadsheetml/2006/main" count="119" uniqueCount="71">
  <si>
    <t>Lp.</t>
  </si>
  <si>
    <t>Nazwa  przedsięwzięcia</t>
  </si>
  <si>
    <t>Cel przedsięwzięcia</t>
  </si>
  <si>
    <t>Jednostka organizacyjna odpowiedzialna za realizację lub koordynująca wykonywanie przedsięwzięcia</t>
  </si>
  <si>
    <t>Okres realizacji</t>
  </si>
  <si>
    <t>Łączne nakłady finansowe</t>
  </si>
  <si>
    <t>Limit zobowiązań</t>
  </si>
  <si>
    <t>Przedsięwzięcia ogółem</t>
  </si>
  <si>
    <t>- wydatki bieżące</t>
  </si>
  <si>
    <t>- wydatki majątkowe</t>
  </si>
  <si>
    <t>1.</t>
  </si>
  <si>
    <t>Programy, projekty lub zadania związane z programami realizowanymi z udziałem środków, o których mowa w art. 5 ust. 1 pkt 2 i 3 (razem)</t>
  </si>
  <si>
    <t>a)</t>
  </si>
  <si>
    <t>Wydatki bieżące</t>
  </si>
  <si>
    <t>b)</t>
  </si>
  <si>
    <t>Wydatki majątkowe</t>
  </si>
  <si>
    <t>2.</t>
  </si>
  <si>
    <t>Programy, projekty lub zadania związane z umowami partnerstwa publiczno-prywatnego (razem)</t>
  </si>
  <si>
    <t>3.</t>
  </si>
  <si>
    <t>Programy, projekty lub zadania pozostałe (inne niż wymienione w pkt I.1 i I.2) (razem)</t>
  </si>
  <si>
    <t>Urząd Gminy</t>
  </si>
  <si>
    <t>Poprawa infrastruktury drogowej i bezpieczeństwa ruchu na drogach gminnych.</t>
  </si>
  <si>
    <t>Limity wydatków</t>
  </si>
  <si>
    <t>Zapewnienie dostępu do internetu dla osób zagrożonych wykluczeniem cyfrowym z powodu trudnej sytuacji materialnej lub niepełnosprawności</t>
  </si>
  <si>
    <t>Przeciwdziałanie wykluczeniu cyfrowemu -Internet dla mieszkańców Gminy Kobylanka</t>
  </si>
  <si>
    <t>2009-2020</t>
  </si>
  <si>
    <t xml:space="preserve">SKM. Linia 351: Budowa, w ramach przystanków przesiadkowych, parkingu P&amp;R i B&amp;R oraz urzadzeń związanych z integracją transportu: 1. Przystanek Miedwiecko, 2. Przystanek Reptowo </t>
  </si>
  <si>
    <t>2018-2028</t>
  </si>
  <si>
    <t>Przebudowa drogi gminnej 450014Z Jęczydół -   Morzyczyn (do skrzyżowania z ul. Szczecińską)</t>
  </si>
  <si>
    <t>Budowa Centrum Szkolenia Żeglastwa Śródlądowego w Morzyczynie</t>
  </si>
  <si>
    <t>Działania na rzecz wzmocnienia usług turystycznych</t>
  </si>
  <si>
    <t xml:space="preserve">Przebudowa drogi gminnej nr 450005Z do parametrów drogi zbiorczej wraz z poprawą bezpieczeństwa ruchu w m. Kobylanka i m. Jęczydół </t>
  </si>
  <si>
    <t>2019-2023</t>
  </si>
  <si>
    <t>2020-2024</t>
  </si>
  <si>
    <t>Rewitalizacja średniowiecznego układu urbanistycznego osady Rekowo wraz z odtworzeniem zabytkowych elementów, infrastruktury drogowej</t>
  </si>
  <si>
    <t>Rozwój kultury i dziedzictwa kulturowego, poprawa infrastruktury drogowej i bezpieczenstwa na drodze gminnej</t>
  </si>
  <si>
    <t>Budowa parkingu obsługi turystów zlokalizowanego w sąsiedztwie terenów kościoła filialnego w Morzyczynie</t>
  </si>
  <si>
    <t>Poprawa infrastruktury drogowej i turystycznej oraz bezpieczeństwa ruchu</t>
  </si>
  <si>
    <t>Wspieranie inicjatyw społeczno - kulturalnych, integracja społeczna</t>
  </si>
  <si>
    <t>Budowa kanalizacji sanitarnej w Reptowie</t>
  </si>
  <si>
    <t>Budowa kanalizacji sanitarnej w Niedźwiedziu</t>
  </si>
  <si>
    <t>Budowa kanalizacji sanitarnej i sieci wodociągowej w ramach porozumień gminy z osobami fizycznymi i prawnymi</t>
  </si>
  <si>
    <t>Budowa odcinka sieci wodociągowej z przełączeniami, Zieleniewo dz.nr 218/2, 217/15, 217/16, 217/26, 217/42, 217/36, 223; obręb Kunowo dz.nr 189/2 i 3</t>
  </si>
  <si>
    <t>Poprawa warunków społeczno – gospodarczo – środowiskowych poprzez wzrost wyposażenia terenów gminnych w system kanalizacji sanitarnej,</t>
  </si>
  <si>
    <t>Budowa odcinka sieci wodociągowej ulic Magellana w Kobylance</t>
  </si>
  <si>
    <t>Wpięcie ulicy Cichej w Zieleniewie w działajacy system kanalizacji sanitarnej, wodociągowej i przyłączy</t>
  </si>
  <si>
    <t>Budowa oświetlenia ulicznego w Gminie Kobylanka</t>
  </si>
  <si>
    <t xml:space="preserve">Zapewnienie oświetlenia ulicznego, poprawa bezpieczeństwa na drogach </t>
  </si>
  <si>
    <t xml:space="preserve">Budowa budynku szkoły w Kunowie </t>
  </si>
  <si>
    <t>Podniesienie jakości i efektywności kształcenia oraz poprawa dostępności do infrastruktury edukacji szkolnej na terenie Gminy Kobylanka</t>
  </si>
  <si>
    <t>Budowa świetlicy wraz z zagospodarowaniem terenu w Kunowie</t>
  </si>
  <si>
    <t>Utworzenie głównej osi transportu publicznego na terenie Szczecińskiej Kolei Metropolitarnej z wykorzystaniem istniejących linii kolejowych</t>
  </si>
  <si>
    <t>2019-2020</t>
  </si>
  <si>
    <t>2019-2022</t>
  </si>
  <si>
    <t>Budowa dróg na terenie gminy Kobylanka</t>
  </si>
  <si>
    <t>2020-2030</t>
  </si>
  <si>
    <t>2022-2024</t>
  </si>
  <si>
    <t>2023-2024</t>
  </si>
  <si>
    <t>2026-2030</t>
  </si>
  <si>
    <t>2022-2025</t>
  </si>
  <si>
    <t>2025-2027</t>
  </si>
  <si>
    <t>Wykaz przedsięwzięć do WPF Gminy Kobylanka na lata 2019-2030</t>
  </si>
  <si>
    <t>Przebudowa drogi gminnej 450002Z relacji Reptowo - Morzyczyn (do skrzyżowania z ulicą Długą)</t>
  </si>
  <si>
    <t>2019-2024</t>
  </si>
  <si>
    <t>Budowa drogi gminnej nr 450001Z od km 0+000,00 do km 0+568,18</t>
  </si>
  <si>
    <t>2017-2020</t>
  </si>
  <si>
    <t>Przebudowa sieci wodociągowej do miejscowości Niedźwiedź</t>
  </si>
  <si>
    <t xml:space="preserve">Przebudowa systemu zaopatrzenia w wodę </t>
  </si>
  <si>
    <t>Budowa targowiska gminnego w Morzyczynie</t>
  </si>
  <si>
    <t>Promocja lokalnych produktów</t>
  </si>
  <si>
    <t>Załącznik nr 3  do Uchwały Nr…................ Rady Gminy Kobylanka z dnia …...............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</si>
</sst>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Stan na koniec &quot;###0&quot; r.&quot;"/>
    <numFmt numFmtId="167" formatCode="#,##0_ ;[Red]\-#,##0\ 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  <numFmt numFmtId="174" formatCode="#,##0.0"/>
    <numFmt numFmtId="175" formatCode="#,##0.000"/>
    <numFmt numFmtId="176" formatCode="#,##0.0000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11"/>
      <name val="Czcionka tekstu podstawowego"/>
      <family val="2"/>
    </font>
    <font>
      <sz val="14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6"/>
      <color indexed="8"/>
      <name val="Times New Roman"/>
      <family val="1"/>
    </font>
    <font>
      <b/>
      <sz val="20"/>
      <color indexed="8"/>
      <name val="Arial Narrow"/>
      <family val="2"/>
    </font>
    <font>
      <sz val="20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Times New Roman"/>
      <family val="1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6"/>
      <color theme="1"/>
      <name val="Times New Roman"/>
      <family val="1"/>
    </font>
    <font>
      <b/>
      <sz val="20"/>
      <color rgb="FF000000"/>
      <name val="Arial Narrow"/>
      <family val="2"/>
    </font>
    <font>
      <sz val="2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Protection="0">
      <alignment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horizontal="left" vertical="center" wrapText="1"/>
      <protection locked="0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3" fontId="9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57" fillId="0" borderId="10" xfId="0" applyNumberFormat="1" applyFont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 quotePrefix="1">
      <alignment horizontal="lef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75" zoomScaleSheetLayoutView="75" zoomScalePageLayoutView="0" workbookViewId="0" topLeftCell="A1">
      <pane ySplit="8" topLeftCell="A9" activePane="bottomLeft" state="frozen"/>
      <selection pane="topLeft" activeCell="B1" sqref="B1"/>
      <selection pane="bottomLeft" activeCell="B12" sqref="B12:E12"/>
    </sheetView>
  </sheetViews>
  <sheetFormatPr defaultColWidth="8.796875" defaultRowHeight="14.25"/>
  <cols>
    <col min="1" max="1" width="3" style="3" bestFit="1" customWidth="1"/>
    <col min="2" max="2" width="35" style="3" customWidth="1"/>
    <col min="3" max="3" width="37.69921875" style="3" customWidth="1"/>
    <col min="4" max="4" width="21.09765625" style="3" customWidth="1"/>
    <col min="5" max="19" width="12" style="3" customWidth="1"/>
    <col min="20" max="20" width="23.59765625" style="3" customWidth="1"/>
    <col min="21" max="16384" width="9" style="3" customWidth="1"/>
  </cols>
  <sheetData>
    <row r="1" spans="8:13" ht="24" customHeight="1">
      <c r="H1" s="32"/>
      <c r="I1" s="32"/>
      <c r="M1" s="38"/>
    </row>
    <row r="2" spans="6:19" ht="9.75" customHeight="1">
      <c r="F2" s="4"/>
      <c r="H2" s="33"/>
      <c r="I2" s="4"/>
      <c r="J2" s="4"/>
      <c r="K2" s="4"/>
      <c r="Q2" s="5"/>
      <c r="R2" s="5"/>
      <c r="S2" s="5"/>
    </row>
    <row r="3" spans="1:19" ht="56.25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6:19" ht="14.25" hidden="1">
      <c r="F4" s="4"/>
      <c r="H4" s="7">
        <v>2236703</v>
      </c>
      <c r="I4" s="7">
        <v>2702846</v>
      </c>
      <c r="J4" s="7">
        <v>4605189</v>
      </c>
      <c r="K4" s="7">
        <v>5057595</v>
      </c>
      <c r="L4" s="7">
        <v>5898067</v>
      </c>
      <c r="M4" s="7">
        <v>6426604</v>
      </c>
      <c r="N4" s="7">
        <v>7080210</v>
      </c>
      <c r="O4" s="7">
        <v>7662887</v>
      </c>
      <c r="P4" s="7">
        <v>7767637</v>
      </c>
      <c r="Q4" s="8">
        <v>9009423</v>
      </c>
      <c r="R4" s="7">
        <v>9692361</v>
      </c>
      <c r="S4" s="7"/>
    </row>
    <row r="5" spans="6:19" ht="14.25" hidden="1">
      <c r="F5" s="4"/>
      <c r="H5" s="7" t="e">
        <f>H4-#REF!</f>
        <v>#REF!</v>
      </c>
      <c r="I5" s="7" t="e">
        <f>I4-#REF!</f>
        <v>#REF!</v>
      </c>
      <c r="J5" s="7" t="e">
        <f>J4-#REF!</f>
        <v>#REF!</v>
      </c>
      <c r="K5" s="7" t="e">
        <f>K4-#REF!</f>
        <v>#REF!</v>
      </c>
      <c r="L5" s="7" t="e">
        <f>L4-#REF!</f>
        <v>#REF!</v>
      </c>
      <c r="M5" s="7" t="e">
        <f>M4-#REF!</f>
        <v>#REF!</v>
      </c>
      <c r="N5" s="7" t="e">
        <f>N4-#REF!</f>
        <v>#REF!</v>
      </c>
      <c r="O5" s="7" t="e">
        <f>O4-#REF!</f>
        <v>#REF!</v>
      </c>
      <c r="P5" s="7" t="e">
        <f>P4-#REF!</f>
        <v>#REF!</v>
      </c>
      <c r="Q5" s="7" t="e">
        <f>Q4-#REF!</f>
        <v>#REF!</v>
      </c>
      <c r="R5" s="7" t="e">
        <f>R4-#REF!</f>
        <v>#REF!</v>
      </c>
      <c r="S5" s="7"/>
    </row>
    <row r="6" spans="1:19" ht="33.75" customHeight="1">
      <c r="A6" s="41" t="s">
        <v>61</v>
      </c>
      <c r="B6" s="41"/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4.25" customHeight="1">
      <c r="A7" s="43" t="s">
        <v>0</v>
      </c>
      <c r="B7" s="43" t="s">
        <v>1</v>
      </c>
      <c r="C7" s="43" t="s">
        <v>2</v>
      </c>
      <c r="D7" s="44" t="s">
        <v>3</v>
      </c>
      <c r="E7" s="44" t="s">
        <v>4</v>
      </c>
      <c r="F7" s="44" t="s">
        <v>5</v>
      </c>
      <c r="G7" s="44" t="s">
        <v>22</v>
      </c>
      <c r="H7" s="44"/>
      <c r="I7" s="44"/>
      <c r="J7" s="44"/>
      <c r="K7" s="44"/>
      <c r="L7" s="44"/>
      <c r="M7" s="44"/>
      <c r="N7" s="44"/>
      <c r="O7" s="44"/>
      <c r="P7" s="9"/>
      <c r="Q7" s="9"/>
      <c r="R7" s="9"/>
      <c r="S7" s="44" t="s">
        <v>6</v>
      </c>
    </row>
    <row r="8" spans="1:19" ht="74.25" customHeight="1">
      <c r="A8" s="43"/>
      <c r="B8" s="43"/>
      <c r="C8" s="43"/>
      <c r="D8" s="44"/>
      <c r="E8" s="44"/>
      <c r="F8" s="44"/>
      <c r="G8" s="10">
        <v>2019</v>
      </c>
      <c r="H8" s="10">
        <v>2020</v>
      </c>
      <c r="I8" s="10">
        <v>2021</v>
      </c>
      <c r="J8" s="10">
        <v>2022</v>
      </c>
      <c r="K8" s="10">
        <v>2023</v>
      </c>
      <c r="L8" s="10">
        <v>2024</v>
      </c>
      <c r="M8" s="10">
        <v>2025</v>
      </c>
      <c r="N8" s="10">
        <v>2026</v>
      </c>
      <c r="O8" s="10">
        <v>2027</v>
      </c>
      <c r="P8" s="10">
        <v>2028</v>
      </c>
      <c r="Q8" s="10">
        <v>2029</v>
      </c>
      <c r="R8" s="10">
        <v>2030</v>
      </c>
      <c r="S8" s="44"/>
    </row>
    <row r="9" spans="1:20" ht="16.5">
      <c r="A9" s="11"/>
      <c r="B9" s="40" t="s">
        <v>7</v>
      </c>
      <c r="C9" s="40"/>
      <c r="D9" s="40"/>
      <c r="E9" s="40"/>
      <c r="F9" s="12">
        <f>F10+F11</f>
        <v>70407584.81</v>
      </c>
      <c r="G9" s="12">
        <f aca="true" t="shared" si="0" ref="G9:S9">G10+G11</f>
        <v>1098281</v>
      </c>
      <c r="H9" s="12">
        <f t="shared" si="0"/>
        <v>2399825</v>
      </c>
      <c r="I9" s="12">
        <f t="shared" si="0"/>
        <v>2715310</v>
      </c>
      <c r="J9" s="12">
        <f t="shared" si="0"/>
        <v>3917078</v>
      </c>
      <c r="K9" s="12">
        <f t="shared" si="0"/>
        <v>5005369</v>
      </c>
      <c r="L9" s="12">
        <f t="shared" si="0"/>
        <v>5925000</v>
      </c>
      <c r="M9" s="12">
        <f t="shared" si="0"/>
        <v>6453165</v>
      </c>
      <c r="N9" s="12">
        <f t="shared" si="0"/>
        <v>7105400</v>
      </c>
      <c r="O9" s="12">
        <f t="shared" si="0"/>
        <v>7610835</v>
      </c>
      <c r="P9" s="12">
        <f t="shared" si="0"/>
        <v>7795600</v>
      </c>
      <c r="Q9" s="12">
        <f t="shared" si="0"/>
        <v>9009000</v>
      </c>
      <c r="R9" s="12">
        <f t="shared" si="0"/>
        <v>9500000</v>
      </c>
      <c r="S9" s="12">
        <f t="shared" si="0"/>
        <v>68534863</v>
      </c>
      <c r="T9" s="4"/>
    </row>
    <row r="10" spans="1:19" ht="16.5">
      <c r="A10" s="13"/>
      <c r="B10" s="47" t="s">
        <v>8</v>
      </c>
      <c r="C10" s="47"/>
      <c r="D10" s="47"/>
      <c r="E10" s="47"/>
      <c r="F10" s="14">
        <f aca="true" t="shared" si="1" ref="F10:S10">F13+F18+F21</f>
        <v>2120928.81</v>
      </c>
      <c r="G10" s="14">
        <f t="shared" si="1"/>
        <v>61000</v>
      </c>
      <c r="H10" s="14">
        <f t="shared" si="1"/>
        <v>12700</v>
      </c>
      <c r="I10" s="14">
        <f t="shared" si="1"/>
        <v>2700</v>
      </c>
      <c r="J10" s="14">
        <f t="shared" si="1"/>
        <v>17700</v>
      </c>
      <c r="K10" s="14">
        <f t="shared" si="1"/>
        <v>29700</v>
      </c>
      <c r="L10" s="14">
        <f t="shared" si="1"/>
        <v>28700</v>
      </c>
      <c r="M10" s="14">
        <f t="shared" si="1"/>
        <v>27000</v>
      </c>
      <c r="N10" s="14">
        <f t="shared" si="1"/>
        <v>27000</v>
      </c>
      <c r="O10" s="14">
        <f t="shared" si="1"/>
        <v>28000</v>
      </c>
      <c r="P10" s="14">
        <f t="shared" si="1"/>
        <v>28000</v>
      </c>
      <c r="Q10" s="14">
        <f t="shared" si="1"/>
        <v>0</v>
      </c>
      <c r="R10" s="14">
        <f t="shared" si="1"/>
        <v>0</v>
      </c>
      <c r="S10" s="14">
        <f t="shared" si="1"/>
        <v>262500</v>
      </c>
    </row>
    <row r="11" spans="1:19" ht="16.5">
      <c r="A11" s="13"/>
      <c r="B11" s="47" t="s">
        <v>9</v>
      </c>
      <c r="C11" s="47"/>
      <c r="D11" s="47"/>
      <c r="E11" s="47"/>
      <c r="F11" s="14">
        <f aca="true" t="shared" si="2" ref="F11:S11">F15+F19+F25</f>
        <v>68286656</v>
      </c>
      <c r="G11" s="14">
        <f t="shared" si="2"/>
        <v>1037281</v>
      </c>
      <c r="H11" s="14">
        <f t="shared" si="2"/>
        <v>2387125</v>
      </c>
      <c r="I11" s="14">
        <f t="shared" si="2"/>
        <v>2712610</v>
      </c>
      <c r="J11" s="14">
        <f t="shared" si="2"/>
        <v>3899378</v>
      </c>
      <c r="K11" s="14">
        <f t="shared" si="2"/>
        <v>4975669</v>
      </c>
      <c r="L11" s="14">
        <f t="shared" si="2"/>
        <v>5896300</v>
      </c>
      <c r="M11" s="14">
        <f t="shared" si="2"/>
        <v>6426165</v>
      </c>
      <c r="N11" s="14">
        <f t="shared" si="2"/>
        <v>7078400</v>
      </c>
      <c r="O11" s="14">
        <f t="shared" si="2"/>
        <v>7582835</v>
      </c>
      <c r="P11" s="14">
        <f t="shared" si="2"/>
        <v>7767600</v>
      </c>
      <c r="Q11" s="14">
        <f t="shared" si="2"/>
        <v>9009000</v>
      </c>
      <c r="R11" s="14">
        <f t="shared" si="2"/>
        <v>9500000</v>
      </c>
      <c r="S11" s="14">
        <f t="shared" si="2"/>
        <v>68272363</v>
      </c>
    </row>
    <row r="12" spans="1:19" ht="16.5">
      <c r="A12" s="15" t="s">
        <v>10</v>
      </c>
      <c r="B12" s="46" t="s">
        <v>11</v>
      </c>
      <c r="C12" s="46"/>
      <c r="D12" s="46"/>
      <c r="E12" s="46"/>
      <c r="F12" s="16">
        <f aca="true" t="shared" si="3" ref="F12:R12">F13+F15</f>
        <v>1142796.81</v>
      </c>
      <c r="G12" s="16">
        <f t="shared" si="3"/>
        <v>907281</v>
      </c>
      <c r="H12" s="16">
        <f t="shared" si="3"/>
        <v>22610</v>
      </c>
      <c r="I12" s="16">
        <f t="shared" si="3"/>
        <v>22610</v>
      </c>
      <c r="J12" s="16">
        <f t="shared" si="3"/>
        <v>25878</v>
      </c>
      <c r="K12" s="16">
        <f t="shared" si="3"/>
        <v>27000</v>
      </c>
      <c r="L12" s="16">
        <f t="shared" si="3"/>
        <v>27000</v>
      </c>
      <c r="M12" s="16">
        <f t="shared" si="3"/>
        <v>27000</v>
      </c>
      <c r="N12" s="16">
        <f t="shared" si="3"/>
        <v>27000</v>
      </c>
      <c r="O12" s="16">
        <f t="shared" si="3"/>
        <v>28000</v>
      </c>
      <c r="P12" s="16">
        <f t="shared" si="3"/>
        <v>28000</v>
      </c>
      <c r="Q12" s="16">
        <f t="shared" si="3"/>
        <v>0</v>
      </c>
      <c r="R12" s="16">
        <f t="shared" si="3"/>
        <v>0</v>
      </c>
      <c r="S12" s="16">
        <f>S13+S15</f>
        <v>1142379</v>
      </c>
    </row>
    <row r="13" spans="1:19" ht="16.5">
      <c r="A13" s="11" t="s">
        <v>12</v>
      </c>
      <c r="B13" s="45" t="s">
        <v>13</v>
      </c>
      <c r="C13" s="45"/>
      <c r="D13" s="45"/>
      <c r="E13" s="45"/>
      <c r="F13" s="17">
        <f aca="true" t="shared" si="4" ref="F13:S13">SUM(F14:F14)</f>
        <v>179417.81</v>
      </c>
      <c r="G13" s="17">
        <f t="shared" si="4"/>
        <v>0</v>
      </c>
      <c r="H13" s="17">
        <f t="shared" si="4"/>
        <v>0</v>
      </c>
      <c r="I13" s="17">
        <f t="shared" si="4"/>
        <v>0</v>
      </c>
      <c r="J13" s="17">
        <f t="shared" si="4"/>
        <v>15000</v>
      </c>
      <c r="K13" s="17">
        <f t="shared" si="4"/>
        <v>27000</v>
      </c>
      <c r="L13" s="17">
        <f t="shared" si="4"/>
        <v>27000</v>
      </c>
      <c r="M13" s="17">
        <f t="shared" si="4"/>
        <v>27000</v>
      </c>
      <c r="N13" s="17">
        <f t="shared" si="4"/>
        <v>27000</v>
      </c>
      <c r="O13" s="17">
        <f t="shared" si="4"/>
        <v>28000</v>
      </c>
      <c r="P13" s="17">
        <f t="shared" si="4"/>
        <v>28000</v>
      </c>
      <c r="Q13" s="17">
        <f t="shared" si="4"/>
        <v>0</v>
      </c>
      <c r="R13" s="17">
        <f t="shared" si="4"/>
        <v>0</v>
      </c>
      <c r="S13" s="17">
        <f t="shared" si="4"/>
        <v>179000</v>
      </c>
    </row>
    <row r="14" spans="1:20" ht="96.75" customHeight="1">
      <c r="A14" s="18"/>
      <c r="B14" s="19" t="s">
        <v>26</v>
      </c>
      <c r="C14" s="20" t="s">
        <v>51</v>
      </c>
      <c r="D14" s="21" t="s">
        <v>20</v>
      </c>
      <c r="E14" s="22" t="s">
        <v>27</v>
      </c>
      <c r="F14" s="23">
        <f>SUM(G14:R14)+417.81</f>
        <v>179417.81</v>
      </c>
      <c r="G14" s="29"/>
      <c r="H14" s="29"/>
      <c r="I14" s="29"/>
      <c r="J14" s="23">
        <v>15000</v>
      </c>
      <c r="K14" s="23">
        <f>14000+13000</f>
        <v>27000</v>
      </c>
      <c r="L14" s="23">
        <f>14000+13000</f>
        <v>27000</v>
      </c>
      <c r="M14" s="23">
        <f>14000+13000</f>
        <v>27000</v>
      </c>
      <c r="N14" s="23">
        <f>14000+13000</f>
        <v>27000</v>
      </c>
      <c r="O14" s="23">
        <f>15000+13000</f>
        <v>28000</v>
      </c>
      <c r="P14" s="23">
        <f>15000+13000</f>
        <v>28000</v>
      </c>
      <c r="Q14" s="23"/>
      <c r="R14" s="23"/>
      <c r="S14" s="23">
        <f>SUM(G14:R14)</f>
        <v>179000</v>
      </c>
      <c r="T14" s="1"/>
    </row>
    <row r="15" spans="1:19" ht="16.5">
      <c r="A15" s="11" t="s">
        <v>14</v>
      </c>
      <c r="B15" s="45" t="s">
        <v>15</v>
      </c>
      <c r="C15" s="45"/>
      <c r="D15" s="45"/>
      <c r="E15" s="45"/>
      <c r="F15" s="17">
        <f aca="true" t="shared" si="5" ref="F15:S15">SUM(F16:F16)</f>
        <v>963379</v>
      </c>
      <c r="G15" s="17">
        <f t="shared" si="5"/>
        <v>907281</v>
      </c>
      <c r="H15" s="17">
        <f t="shared" si="5"/>
        <v>22610</v>
      </c>
      <c r="I15" s="17">
        <f t="shared" si="5"/>
        <v>22610</v>
      </c>
      <c r="J15" s="17">
        <f t="shared" si="5"/>
        <v>10878</v>
      </c>
      <c r="K15" s="17">
        <f t="shared" si="5"/>
        <v>0</v>
      </c>
      <c r="L15" s="17">
        <f t="shared" si="5"/>
        <v>0</v>
      </c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963379</v>
      </c>
    </row>
    <row r="16" spans="1:19" ht="83.25" customHeight="1">
      <c r="A16" s="18"/>
      <c r="B16" s="24" t="s">
        <v>26</v>
      </c>
      <c r="C16" s="20" t="s">
        <v>51</v>
      </c>
      <c r="D16" s="21" t="s">
        <v>20</v>
      </c>
      <c r="E16" s="21" t="s">
        <v>53</v>
      </c>
      <c r="F16" s="23">
        <f>SUM(G16:R16)</f>
        <v>963379</v>
      </c>
      <c r="G16" s="23">
        <f>901831+5450</f>
        <v>907281</v>
      </c>
      <c r="H16" s="23">
        <f>7610+15000</f>
        <v>22610</v>
      </c>
      <c r="I16" s="23">
        <f>7610+15000</f>
        <v>22610</v>
      </c>
      <c r="J16" s="23">
        <v>10878</v>
      </c>
      <c r="K16" s="23"/>
      <c r="L16" s="17"/>
      <c r="M16" s="17"/>
      <c r="N16" s="17"/>
      <c r="O16" s="17"/>
      <c r="P16" s="17"/>
      <c r="Q16" s="17"/>
      <c r="R16" s="17"/>
      <c r="S16" s="23">
        <f>SUM(G16:R16)</f>
        <v>963379</v>
      </c>
    </row>
    <row r="17" spans="1:19" ht="27" customHeight="1">
      <c r="A17" s="15" t="s">
        <v>16</v>
      </c>
      <c r="B17" s="46" t="s">
        <v>17</v>
      </c>
      <c r="C17" s="46"/>
      <c r="D17" s="46"/>
      <c r="E17" s="46"/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</row>
    <row r="18" spans="1:19" ht="20.25" customHeight="1">
      <c r="A18" s="11" t="s">
        <v>12</v>
      </c>
      <c r="B18" s="45" t="s">
        <v>13</v>
      </c>
      <c r="C18" s="45"/>
      <c r="D18" s="45"/>
      <c r="E18" s="45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23">
        <v>0</v>
      </c>
    </row>
    <row r="19" spans="1:19" ht="20.25" customHeight="1">
      <c r="A19" s="11" t="s">
        <v>14</v>
      </c>
      <c r="B19" s="45" t="s">
        <v>15</v>
      </c>
      <c r="C19" s="45"/>
      <c r="D19" s="45"/>
      <c r="E19" s="45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23">
        <v>0</v>
      </c>
    </row>
    <row r="20" spans="1:19" ht="27" customHeight="1">
      <c r="A20" s="15" t="s">
        <v>18</v>
      </c>
      <c r="B20" s="46" t="s">
        <v>19</v>
      </c>
      <c r="C20" s="46"/>
      <c r="D20" s="46"/>
      <c r="E20" s="46"/>
      <c r="F20" s="25">
        <f aca="true" t="shared" si="6" ref="F20:R20">F21+F25</f>
        <v>69264788</v>
      </c>
      <c r="G20" s="25">
        <f t="shared" si="6"/>
        <v>191000</v>
      </c>
      <c r="H20" s="25">
        <f t="shared" si="6"/>
        <v>2377215</v>
      </c>
      <c r="I20" s="25">
        <f t="shared" si="6"/>
        <v>2692700</v>
      </c>
      <c r="J20" s="25">
        <f t="shared" si="6"/>
        <v>3891200</v>
      </c>
      <c r="K20" s="25">
        <f t="shared" si="6"/>
        <v>4978369</v>
      </c>
      <c r="L20" s="25">
        <f t="shared" si="6"/>
        <v>5898000</v>
      </c>
      <c r="M20" s="25">
        <f t="shared" si="6"/>
        <v>6426165</v>
      </c>
      <c r="N20" s="25">
        <f t="shared" si="6"/>
        <v>7078400</v>
      </c>
      <c r="O20" s="25">
        <f t="shared" si="6"/>
        <v>7582835</v>
      </c>
      <c r="P20" s="25">
        <f t="shared" si="6"/>
        <v>7767600</v>
      </c>
      <c r="Q20" s="25">
        <f t="shared" si="6"/>
        <v>9009000</v>
      </c>
      <c r="R20" s="25">
        <f t="shared" si="6"/>
        <v>9500000</v>
      </c>
      <c r="S20" s="25">
        <f>S21+S25</f>
        <v>67392484</v>
      </c>
    </row>
    <row r="21" spans="1:19" ht="28.5" customHeight="1">
      <c r="A21" s="11" t="s">
        <v>12</v>
      </c>
      <c r="B21" s="45" t="s">
        <v>13</v>
      </c>
      <c r="C21" s="45"/>
      <c r="D21" s="45"/>
      <c r="E21" s="45"/>
      <c r="F21" s="17">
        <f>SUM(F22:F24)</f>
        <v>1941511</v>
      </c>
      <c r="G21" s="17">
        <f aca="true" t="shared" si="7" ref="G21:S21">SUM(G22:G24)</f>
        <v>61000</v>
      </c>
      <c r="H21" s="17">
        <f t="shared" si="7"/>
        <v>12700</v>
      </c>
      <c r="I21" s="17">
        <f t="shared" si="7"/>
        <v>2700</v>
      </c>
      <c r="J21" s="17">
        <f t="shared" si="7"/>
        <v>2700</v>
      </c>
      <c r="K21" s="17">
        <f t="shared" si="7"/>
        <v>2700</v>
      </c>
      <c r="L21" s="17">
        <f t="shared" si="7"/>
        <v>1700</v>
      </c>
      <c r="M21" s="17">
        <f t="shared" si="7"/>
        <v>0</v>
      </c>
      <c r="N21" s="17">
        <f t="shared" si="7"/>
        <v>0</v>
      </c>
      <c r="O21" s="17">
        <f t="shared" si="7"/>
        <v>0</v>
      </c>
      <c r="P21" s="17">
        <f t="shared" si="7"/>
        <v>0</v>
      </c>
      <c r="Q21" s="17">
        <f t="shared" si="7"/>
        <v>0</v>
      </c>
      <c r="R21" s="17">
        <f t="shared" si="7"/>
        <v>0</v>
      </c>
      <c r="S21" s="17">
        <f t="shared" si="7"/>
        <v>83500</v>
      </c>
    </row>
    <row r="22" spans="1:19" s="31" customFormat="1" ht="50.25" customHeight="1">
      <c r="A22" s="11"/>
      <c r="B22" s="24" t="s">
        <v>24</v>
      </c>
      <c r="C22" s="20" t="s">
        <v>23</v>
      </c>
      <c r="D22" s="21" t="s">
        <v>20</v>
      </c>
      <c r="E22" s="18" t="s">
        <v>25</v>
      </c>
      <c r="F22" s="23">
        <f>1948011-20000</f>
        <v>1928011</v>
      </c>
      <c r="G22" s="23">
        <v>60000</v>
      </c>
      <c r="H22" s="30">
        <v>10000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>
        <f>SUM(G22:R22)</f>
        <v>70000</v>
      </c>
    </row>
    <row r="23" spans="1:19" ht="66">
      <c r="A23" s="18"/>
      <c r="B23" s="24" t="s">
        <v>31</v>
      </c>
      <c r="C23" s="21" t="s">
        <v>21</v>
      </c>
      <c r="D23" s="20" t="s">
        <v>20</v>
      </c>
      <c r="E23" s="18" t="s">
        <v>32</v>
      </c>
      <c r="F23" s="23">
        <v>5000</v>
      </c>
      <c r="G23" s="23">
        <v>1000</v>
      </c>
      <c r="H23" s="23">
        <v>1000</v>
      </c>
      <c r="I23" s="23">
        <v>1000</v>
      </c>
      <c r="J23" s="23">
        <v>1000</v>
      </c>
      <c r="K23" s="23">
        <v>1000</v>
      </c>
      <c r="L23" s="23"/>
      <c r="M23" s="23"/>
      <c r="N23" s="23"/>
      <c r="O23" s="23"/>
      <c r="P23" s="23"/>
      <c r="Q23" s="23"/>
      <c r="R23" s="23"/>
      <c r="S23" s="23">
        <f>SUM(G23:R23)</f>
        <v>5000</v>
      </c>
    </row>
    <row r="24" spans="1:19" ht="78.75" customHeight="1">
      <c r="A24" s="18"/>
      <c r="B24" s="26" t="s">
        <v>34</v>
      </c>
      <c r="C24" s="21" t="s">
        <v>35</v>
      </c>
      <c r="D24" s="20" t="s">
        <v>20</v>
      </c>
      <c r="E24" s="18" t="s">
        <v>33</v>
      </c>
      <c r="F24" s="23">
        <f>H24+I24+J24+K24+L24</f>
        <v>8500</v>
      </c>
      <c r="G24" s="23"/>
      <c r="H24" s="23">
        <v>1700</v>
      </c>
      <c r="I24" s="23">
        <v>1700</v>
      </c>
      <c r="J24" s="23">
        <v>1700</v>
      </c>
      <c r="K24" s="23">
        <v>1700</v>
      </c>
      <c r="L24" s="23">
        <v>1700</v>
      </c>
      <c r="M24" s="23"/>
      <c r="N24" s="23"/>
      <c r="O24" s="23"/>
      <c r="P24" s="23"/>
      <c r="Q24" s="23"/>
      <c r="R24" s="23"/>
      <c r="S24" s="23">
        <f>SUM(G24:R24)</f>
        <v>8500</v>
      </c>
    </row>
    <row r="25" spans="1:20" ht="24" customHeight="1">
      <c r="A25" s="11" t="s">
        <v>14</v>
      </c>
      <c r="B25" s="45" t="s">
        <v>15</v>
      </c>
      <c r="C25" s="45"/>
      <c r="D25" s="45"/>
      <c r="E25" s="45"/>
      <c r="F25" s="17">
        <f>SUM(F26:F42)</f>
        <v>67323277</v>
      </c>
      <c r="G25" s="17">
        <f aca="true" t="shared" si="8" ref="G25:R25">SUM(G26:G42)</f>
        <v>130000</v>
      </c>
      <c r="H25" s="17">
        <f t="shared" si="8"/>
        <v>2364515</v>
      </c>
      <c r="I25" s="17">
        <f t="shared" si="8"/>
        <v>2690000</v>
      </c>
      <c r="J25" s="17">
        <f t="shared" si="8"/>
        <v>3888500</v>
      </c>
      <c r="K25" s="17">
        <f t="shared" si="8"/>
        <v>4975669</v>
      </c>
      <c r="L25" s="17">
        <f t="shared" si="8"/>
        <v>5896300</v>
      </c>
      <c r="M25" s="17">
        <f t="shared" si="8"/>
        <v>6426165</v>
      </c>
      <c r="N25" s="17">
        <f t="shared" si="8"/>
        <v>7078400</v>
      </c>
      <c r="O25" s="17">
        <f t="shared" si="8"/>
        <v>7582835</v>
      </c>
      <c r="P25" s="17">
        <f t="shared" si="8"/>
        <v>7767600</v>
      </c>
      <c r="Q25" s="17">
        <f t="shared" si="8"/>
        <v>9009000</v>
      </c>
      <c r="R25" s="17">
        <f t="shared" si="8"/>
        <v>9500000</v>
      </c>
      <c r="S25" s="17">
        <f>SUM(S26:S42)</f>
        <v>67308984</v>
      </c>
      <c r="T25" s="4"/>
    </row>
    <row r="26" spans="1:20" ht="51.75" customHeight="1">
      <c r="A26" s="11"/>
      <c r="B26" s="34" t="s">
        <v>64</v>
      </c>
      <c r="C26" s="35" t="s">
        <v>21</v>
      </c>
      <c r="D26" s="35" t="s">
        <v>20</v>
      </c>
      <c r="E26" s="35" t="s">
        <v>65</v>
      </c>
      <c r="F26" s="29">
        <f>H26+14293</f>
        <v>695808</v>
      </c>
      <c r="G26" s="29">
        <v>0</v>
      </c>
      <c r="H26" s="29">
        <v>681515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>
        <f>SUM(G26:R26)</f>
        <v>681515</v>
      </c>
      <c r="T26" s="4"/>
    </row>
    <row r="27" spans="1:19" ht="66.75" customHeight="1">
      <c r="A27" s="11"/>
      <c r="B27" s="19" t="s">
        <v>28</v>
      </c>
      <c r="C27" s="21" t="s">
        <v>21</v>
      </c>
      <c r="D27" s="21" t="s">
        <v>20</v>
      </c>
      <c r="E27" s="18" t="s">
        <v>59</v>
      </c>
      <c r="F27" s="23">
        <f>SUM(G27:R27)</f>
        <v>4677500</v>
      </c>
      <c r="G27" s="23"/>
      <c r="H27" s="23"/>
      <c r="I27" s="23"/>
      <c r="J27" s="23">
        <v>78500</v>
      </c>
      <c r="K27" s="23"/>
      <c r="L27" s="23">
        <f>650000+240000</f>
        <v>890000</v>
      </c>
      <c r="M27" s="23">
        <f>2700000+1600000-591000</f>
        <v>3709000</v>
      </c>
      <c r="N27" s="17"/>
      <c r="O27" s="17"/>
      <c r="P27" s="17"/>
      <c r="Q27" s="17"/>
      <c r="R27" s="17"/>
      <c r="S27" s="23">
        <f>SUM(G27:R27)</f>
        <v>4677500</v>
      </c>
    </row>
    <row r="28" spans="1:19" s="31" customFormat="1" ht="50.25" customHeight="1">
      <c r="A28" s="18"/>
      <c r="B28" s="19" t="s">
        <v>62</v>
      </c>
      <c r="C28" s="21" t="s">
        <v>21</v>
      </c>
      <c r="D28" s="21" t="s">
        <v>20</v>
      </c>
      <c r="E28" s="21" t="s">
        <v>63</v>
      </c>
      <c r="F28" s="23">
        <f aca="true" t="shared" si="9" ref="F28:F33">SUM(G28:R28)</f>
        <v>2237500</v>
      </c>
      <c r="G28" s="28">
        <v>50000</v>
      </c>
      <c r="H28" s="28"/>
      <c r="I28" s="23"/>
      <c r="J28" s="28"/>
      <c r="K28" s="28"/>
      <c r="L28" s="23">
        <v>2187500</v>
      </c>
      <c r="M28" s="28"/>
      <c r="N28" s="23"/>
      <c r="O28" s="23"/>
      <c r="P28" s="23"/>
      <c r="Q28" s="23"/>
      <c r="R28" s="23"/>
      <c r="S28" s="23">
        <f>SUM(G28:R28)</f>
        <v>2237500</v>
      </c>
    </row>
    <row r="29" spans="1:19" ht="50.25" customHeight="1">
      <c r="A29" s="18"/>
      <c r="B29" s="19" t="s">
        <v>54</v>
      </c>
      <c r="C29" s="21" t="s">
        <v>21</v>
      </c>
      <c r="D29" s="21" t="s">
        <v>20</v>
      </c>
      <c r="E29" s="21" t="s">
        <v>58</v>
      </c>
      <c r="F29" s="23">
        <f t="shared" si="9"/>
        <v>36476600</v>
      </c>
      <c r="G29" s="28"/>
      <c r="H29" s="28"/>
      <c r="I29" s="23"/>
      <c r="J29" s="28"/>
      <c r="K29" s="28"/>
      <c r="L29" s="23"/>
      <c r="M29" s="28"/>
      <c r="N29" s="23">
        <f>5000000-200000</f>
        <v>4800000</v>
      </c>
      <c r="O29" s="23">
        <v>6000000</v>
      </c>
      <c r="P29" s="23">
        <f>8800000-1232400</f>
        <v>7567600</v>
      </c>
      <c r="Q29" s="23">
        <f>9400000-591000</f>
        <v>8809000</v>
      </c>
      <c r="R29" s="23">
        <v>9300000</v>
      </c>
      <c r="S29" s="23">
        <f aca="true" t="shared" si="10" ref="S29:S39">SUM(G29:R29)</f>
        <v>36476600</v>
      </c>
    </row>
    <row r="30" spans="1:19" ht="50.25" customHeight="1">
      <c r="A30" s="18"/>
      <c r="B30" s="24" t="s">
        <v>29</v>
      </c>
      <c r="C30" s="21" t="s">
        <v>30</v>
      </c>
      <c r="D30" s="21" t="s">
        <v>20</v>
      </c>
      <c r="E30" s="21" t="s">
        <v>60</v>
      </c>
      <c r="F30" s="23">
        <f t="shared" si="9"/>
        <v>5978400</v>
      </c>
      <c r="G30" s="23"/>
      <c r="H30" s="23"/>
      <c r="I30" s="17"/>
      <c r="J30" s="17"/>
      <c r="K30" s="17"/>
      <c r="L30" s="23"/>
      <c r="M30" s="23">
        <v>2517165</v>
      </c>
      <c r="N30" s="23">
        <v>2078400</v>
      </c>
      <c r="O30" s="23">
        <v>1382835</v>
      </c>
      <c r="P30" s="17"/>
      <c r="Q30" s="17"/>
      <c r="R30" s="17"/>
      <c r="S30" s="23">
        <f>SUM(G30:R30)</f>
        <v>5978400</v>
      </c>
    </row>
    <row r="31" spans="1:19" ht="51.75" customHeight="1">
      <c r="A31" s="18"/>
      <c r="B31" s="24" t="s">
        <v>36</v>
      </c>
      <c r="C31" s="21" t="s">
        <v>37</v>
      </c>
      <c r="D31" s="21" t="s">
        <v>20</v>
      </c>
      <c r="E31" s="18" t="s">
        <v>57</v>
      </c>
      <c r="F31" s="23">
        <f t="shared" si="9"/>
        <v>1181800</v>
      </c>
      <c r="G31" s="23"/>
      <c r="H31" s="23"/>
      <c r="I31" s="23"/>
      <c r="J31" s="23"/>
      <c r="K31" s="23">
        <v>43000</v>
      </c>
      <c r="L31" s="23">
        <v>1138800</v>
      </c>
      <c r="M31" s="17"/>
      <c r="N31" s="17"/>
      <c r="O31" s="17"/>
      <c r="P31" s="17"/>
      <c r="Q31" s="17"/>
      <c r="R31" s="17"/>
      <c r="S31" s="23">
        <f t="shared" si="10"/>
        <v>1181800</v>
      </c>
    </row>
    <row r="32" spans="1:19" ht="42.75" customHeight="1">
      <c r="A32" s="18"/>
      <c r="B32" s="24" t="s">
        <v>50</v>
      </c>
      <c r="C32" s="21" t="s">
        <v>38</v>
      </c>
      <c r="D32" s="21" t="s">
        <v>20</v>
      </c>
      <c r="E32" s="18" t="s">
        <v>56</v>
      </c>
      <c r="F32" s="23">
        <f t="shared" si="9"/>
        <v>830000</v>
      </c>
      <c r="G32" s="23"/>
      <c r="H32" s="23"/>
      <c r="I32" s="23"/>
      <c r="J32" s="23">
        <v>30000</v>
      </c>
      <c r="K32" s="23">
        <v>400000</v>
      </c>
      <c r="L32" s="23">
        <v>400000</v>
      </c>
      <c r="M32" s="23"/>
      <c r="N32" s="17"/>
      <c r="O32" s="17"/>
      <c r="P32" s="17"/>
      <c r="Q32" s="17"/>
      <c r="R32" s="17"/>
      <c r="S32" s="23">
        <f t="shared" si="10"/>
        <v>830000</v>
      </c>
    </row>
    <row r="33" spans="1:19" s="6" customFormat="1" ht="58.5" customHeight="1">
      <c r="A33" s="27"/>
      <c r="B33" s="36" t="s">
        <v>39</v>
      </c>
      <c r="C33" s="35" t="s">
        <v>43</v>
      </c>
      <c r="D33" s="35" t="s">
        <v>20</v>
      </c>
      <c r="E33" s="27" t="s">
        <v>52</v>
      </c>
      <c r="F33" s="29">
        <f t="shared" si="9"/>
        <v>0</v>
      </c>
      <c r="G33" s="29"/>
      <c r="H33" s="29"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f t="shared" si="10"/>
        <v>0</v>
      </c>
    </row>
    <row r="34" spans="1:19" ht="58.5" customHeight="1">
      <c r="A34" s="18"/>
      <c r="B34" s="24" t="s">
        <v>40</v>
      </c>
      <c r="C34" s="21" t="s">
        <v>43</v>
      </c>
      <c r="D34" s="21" t="s">
        <v>20</v>
      </c>
      <c r="E34" s="18" t="s">
        <v>57</v>
      </c>
      <c r="F34" s="23">
        <f aca="true" t="shared" si="11" ref="F34:F40">SUM(G34:R34)</f>
        <v>1652669</v>
      </c>
      <c r="G34" s="23"/>
      <c r="H34" s="23"/>
      <c r="I34" s="23"/>
      <c r="J34" s="23"/>
      <c r="K34" s="23">
        <v>552669</v>
      </c>
      <c r="L34" s="23">
        <v>1100000</v>
      </c>
      <c r="M34" s="23"/>
      <c r="N34" s="23"/>
      <c r="O34" s="23"/>
      <c r="P34" s="23"/>
      <c r="Q34" s="23"/>
      <c r="R34" s="23"/>
      <c r="S34" s="23">
        <f t="shared" si="10"/>
        <v>1652669</v>
      </c>
    </row>
    <row r="35" spans="1:19" ht="58.5" customHeight="1">
      <c r="A35" s="18"/>
      <c r="B35" s="24" t="s">
        <v>41</v>
      </c>
      <c r="C35" s="21" t="s">
        <v>43</v>
      </c>
      <c r="D35" s="21" t="s">
        <v>20</v>
      </c>
      <c r="E35" s="18" t="s">
        <v>33</v>
      </c>
      <c r="F35" s="23">
        <f t="shared" si="11"/>
        <v>420000</v>
      </c>
      <c r="G35" s="23"/>
      <c r="H35" s="23">
        <v>80000</v>
      </c>
      <c r="I35" s="23">
        <v>100000</v>
      </c>
      <c r="J35" s="23">
        <v>80000</v>
      </c>
      <c r="K35" s="23">
        <v>80000</v>
      </c>
      <c r="L35" s="23">
        <v>80000</v>
      </c>
      <c r="M35" s="23"/>
      <c r="N35" s="23"/>
      <c r="O35" s="23"/>
      <c r="P35" s="23"/>
      <c r="Q35" s="23"/>
      <c r="R35" s="23"/>
      <c r="S35" s="23">
        <f t="shared" si="10"/>
        <v>420000</v>
      </c>
    </row>
    <row r="36" spans="1:19" s="6" customFormat="1" ht="73.5" customHeight="1">
      <c r="A36" s="27"/>
      <c r="B36" s="24" t="s">
        <v>42</v>
      </c>
      <c r="C36" s="21" t="s">
        <v>43</v>
      </c>
      <c r="D36" s="21" t="s">
        <v>20</v>
      </c>
      <c r="E36" s="18" t="s">
        <v>52</v>
      </c>
      <c r="F36" s="23">
        <f t="shared" si="11"/>
        <v>370000</v>
      </c>
      <c r="G36" s="23"/>
      <c r="H36" s="23">
        <v>370000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3">
        <f t="shared" si="10"/>
        <v>370000</v>
      </c>
    </row>
    <row r="37" spans="1:19" s="6" customFormat="1" ht="73.5" customHeight="1">
      <c r="A37" s="27"/>
      <c r="B37" s="24" t="s">
        <v>44</v>
      </c>
      <c r="C37" s="21" t="s">
        <v>43</v>
      </c>
      <c r="D37" s="21" t="s">
        <v>20</v>
      </c>
      <c r="E37" s="18" t="s">
        <v>52</v>
      </c>
      <c r="F37" s="23">
        <f t="shared" si="11"/>
        <v>100000</v>
      </c>
      <c r="G37" s="23"/>
      <c r="H37" s="23">
        <v>100000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3">
        <f t="shared" si="10"/>
        <v>100000</v>
      </c>
    </row>
    <row r="38" spans="1:19" s="6" customFormat="1" ht="68.25" customHeight="1">
      <c r="A38" s="27"/>
      <c r="B38" s="24" t="s">
        <v>45</v>
      </c>
      <c r="C38" s="21" t="s">
        <v>43</v>
      </c>
      <c r="D38" s="21" t="s">
        <v>20</v>
      </c>
      <c r="E38" s="18" t="s">
        <v>52</v>
      </c>
      <c r="F38" s="23">
        <f t="shared" si="11"/>
        <v>253000</v>
      </c>
      <c r="G38" s="23"/>
      <c r="H38" s="23">
        <v>253000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3">
        <f t="shared" si="10"/>
        <v>253000</v>
      </c>
    </row>
    <row r="39" spans="1:19" ht="59.25" customHeight="1">
      <c r="A39" s="18"/>
      <c r="B39" s="24" t="s">
        <v>46</v>
      </c>
      <c r="C39" s="21" t="s">
        <v>47</v>
      </c>
      <c r="D39" s="21" t="s">
        <v>20</v>
      </c>
      <c r="E39" s="18" t="s">
        <v>55</v>
      </c>
      <c r="F39" s="23">
        <f t="shared" si="11"/>
        <v>2100000</v>
      </c>
      <c r="G39" s="23"/>
      <c r="H39" s="23">
        <v>200000</v>
      </c>
      <c r="I39" s="23">
        <v>200000</v>
      </c>
      <c r="J39" s="23">
        <v>200000</v>
      </c>
      <c r="K39" s="23">
        <v>200000</v>
      </c>
      <c r="L39" s="23">
        <v>100000</v>
      </c>
      <c r="M39" s="23">
        <v>200000</v>
      </c>
      <c r="N39" s="23">
        <v>200000</v>
      </c>
      <c r="O39" s="23">
        <v>200000</v>
      </c>
      <c r="P39" s="23">
        <v>200000</v>
      </c>
      <c r="Q39" s="23">
        <v>200000</v>
      </c>
      <c r="R39" s="23">
        <v>200000</v>
      </c>
      <c r="S39" s="23">
        <f t="shared" si="10"/>
        <v>2100000</v>
      </c>
    </row>
    <row r="40" spans="1:19" ht="57" customHeight="1">
      <c r="A40" s="18"/>
      <c r="B40" s="24" t="s">
        <v>48</v>
      </c>
      <c r="C40" s="21" t="s">
        <v>49</v>
      </c>
      <c r="D40" s="21" t="s">
        <v>20</v>
      </c>
      <c r="E40" s="18" t="s">
        <v>32</v>
      </c>
      <c r="F40" s="23">
        <f t="shared" si="11"/>
        <v>9670000</v>
      </c>
      <c r="G40" s="23">
        <v>80000</v>
      </c>
      <c r="H40" s="23"/>
      <c r="I40" s="23">
        <v>2390000</v>
      </c>
      <c r="J40" s="23">
        <v>3500000</v>
      </c>
      <c r="K40" s="23">
        <v>3700000</v>
      </c>
      <c r="L40" s="17"/>
      <c r="M40" s="17"/>
      <c r="N40" s="17"/>
      <c r="O40" s="17"/>
      <c r="P40" s="17"/>
      <c r="Q40" s="17"/>
      <c r="R40" s="17"/>
      <c r="S40" s="23">
        <f>SUM(G40:R40)</f>
        <v>9670000</v>
      </c>
    </row>
    <row r="41" spans="1:19" s="6" customFormat="1" ht="48" customHeight="1">
      <c r="A41" s="27"/>
      <c r="B41" s="36" t="s">
        <v>66</v>
      </c>
      <c r="C41" s="35" t="s">
        <v>67</v>
      </c>
      <c r="D41" s="35" t="s">
        <v>20</v>
      </c>
      <c r="E41" s="27" t="s">
        <v>52</v>
      </c>
      <c r="F41" s="29">
        <f>SUM(G41:R41)</f>
        <v>480000</v>
      </c>
      <c r="G41" s="29"/>
      <c r="H41" s="29">
        <v>480000</v>
      </c>
      <c r="I41" s="29"/>
      <c r="J41" s="29"/>
      <c r="K41" s="29"/>
      <c r="L41" s="37"/>
      <c r="M41" s="37"/>
      <c r="N41" s="37"/>
      <c r="O41" s="37"/>
      <c r="P41" s="37"/>
      <c r="Q41" s="37"/>
      <c r="R41" s="37"/>
      <c r="S41" s="29">
        <f>SUM(G41:R41)</f>
        <v>480000</v>
      </c>
    </row>
    <row r="42" spans="1:19" s="6" customFormat="1" ht="50.25" customHeight="1">
      <c r="A42" s="27"/>
      <c r="B42" s="36" t="s">
        <v>68</v>
      </c>
      <c r="C42" s="35" t="s">
        <v>69</v>
      </c>
      <c r="D42" s="35" t="s">
        <v>20</v>
      </c>
      <c r="E42" s="27" t="s">
        <v>52</v>
      </c>
      <c r="F42" s="29">
        <f>SUM(G42:R42)</f>
        <v>200000</v>
      </c>
      <c r="G42" s="29"/>
      <c r="H42" s="29">
        <v>200000</v>
      </c>
      <c r="I42" s="29"/>
      <c r="J42" s="29"/>
      <c r="K42" s="29"/>
      <c r="L42" s="37"/>
      <c r="M42" s="37"/>
      <c r="N42" s="37"/>
      <c r="O42" s="37"/>
      <c r="P42" s="37"/>
      <c r="Q42" s="37"/>
      <c r="R42" s="37"/>
      <c r="S42" s="29">
        <f>SUM(G42:R42)</f>
        <v>200000</v>
      </c>
    </row>
  </sheetData>
  <sheetProtection/>
  <mergeCells count="22">
    <mergeCell ref="B19:E19"/>
    <mergeCell ref="C7:C8"/>
    <mergeCell ref="S7:S8"/>
    <mergeCell ref="G7:O7"/>
    <mergeCell ref="D7:D8"/>
    <mergeCell ref="E7:E8"/>
    <mergeCell ref="B25:E25"/>
    <mergeCell ref="B18:E18"/>
    <mergeCell ref="B21:E21"/>
    <mergeCell ref="B20:E20"/>
    <mergeCell ref="B10:E10"/>
    <mergeCell ref="B12:E12"/>
    <mergeCell ref="B17:E17"/>
    <mergeCell ref="B13:E13"/>
    <mergeCell ref="B11:E11"/>
    <mergeCell ref="B15:E15"/>
    <mergeCell ref="A3:S3"/>
    <mergeCell ref="B9:E9"/>
    <mergeCell ref="A6:S6"/>
    <mergeCell ref="A7:A8"/>
    <mergeCell ref="B7:B8"/>
    <mergeCell ref="F7:F8"/>
  </mergeCells>
  <printOptions/>
  <pageMargins left="0.7086614173228346" right="0.7086614173228346" top="0.984251968503937" bottom="0.7086614173228346" header="0.31496062992125984" footer="0.31496062992125984"/>
  <pageSetup fitToHeight="2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2" width="11.3984375" style="0" bestFit="1" customWidth="1"/>
  </cols>
  <sheetData>
    <row r="1" spans="1:4" ht="14.25">
      <c r="A1" s="2">
        <f>8621149.23</f>
        <v>8621149.23</v>
      </c>
      <c r="B1" s="2">
        <f>A1-7566222.56</f>
        <v>1054926.6700000009</v>
      </c>
      <c r="C1" s="2"/>
      <c r="D1" s="2"/>
    </row>
    <row r="2" spans="1:4" ht="14.25">
      <c r="A2" s="2"/>
      <c r="B2" s="2"/>
      <c r="C2" s="2"/>
      <c r="D2" s="2"/>
    </row>
    <row r="3" spans="1:4" ht="14.25">
      <c r="A3" s="2"/>
      <c r="B3" s="2"/>
      <c r="C3" s="2"/>
      <c r="D3" s="2"/>
    </row>
    <row r="4" spans="1:4" ht="14.25">
      <c r="A4" s="2"/>
      <c r="B4" s="2"/>
      <c r="C4" s="2"/>
      <c r="D4" s="2"/>
    </row>
    <row r="5" spans="1:4" ht="14.25">
      <c r="A5" s="2"/>
      <c r="B5" s="2"/>
      <c r="C5" s="2"/>
      <c r="D5" s="2"/>
    </row>
    <row r="6" spans="1:4" ht="14.25">
      <c r="A6" s="2"/>
      <c r="B6" s="2"/>
      <c r="C6" s="2"/>
      <c r="D6" s="2"/>
    </row>
    <row r="7" spans="1:4" ht="14.25">
      <c r="A7" s="2"/>
      <c r="B7" s="2"/>
      <c r="C7" s="2"/>
      <c r="D7" s="2"/>
    </row>
    <row r="8" spans="1:4" ht="14.25">
      <c r="A8" s="2"/>
      <c r="B8" s="2"/>
      <c r="C8" s="2"/>
      <c r="D8" s="2"/>
    </row>
    <row r="9" spans="1:4" ht="14.25">
      <c r="A9" s="2"/>
      <c r="B9" s="2"/>
      <c r="C9" s="2"/>
      <c r="D9" s="2"/>
    </row>
    <row r="10" spans="1:4" ht="14.25">
      <c r="A10" s="2"/>
      <c r="B10" s="2"/>
      <c r="C10" s="2"/>
      <c r="D10" s="2"/>
    </row>
    <row r="11" spans="1:4" ht="14.25">
      <c r="A11" s="2"/>
      <c r="B11" s="2"/>
      <c r="C11" s="2"/>
      <c r="D11" s="2"/>
    </row>
    <row r="12" spans="1:4" ht="14.25">
      <c r="A12" s="2"/>
      <c r="B12" s="2"/>
      <c r="C12" s="2"/>
      <c r="D12" s="2"/>
    </row>
    <row r="13" spans="1:4" ht="14.25">
      <c r="A13" s="2"/>
      <c r="B13" s="2"/>
      <c r="C13" s="2"/>
      <c r="D13" s="2"/>
    </row>
    <row r="14" spans="1:4" ht="14.25">
      <c r="A14" s="2"/>
      <c r="B14" s="2"/>
      <c r="C14" s="2"/>
      <c r="D1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jradziwon</cp:lastModifiedBy>
  <cp:lastPrinted>2019-08-27T10:16:05Z</cp:lastPrinted>
  <dcterms:created xsi:type="dcterms:W3CDTF">2011-02-15T07:07:07Z</dcterms:created>
  <dcterms:modified xsi:type="dcterms:W3CDTF">2019-09-11T09:12:26Z</dcterms:modified>
  <cp:category/>
  <cp:version/>
  <cp:contentType/>
  <cp:contentStatus/>
</cp:coreProperties>
</file>